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png" ContentType="image/png"/>
  <Override PartName="/xl/media/image2.png" ContentType="image/png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-GJCI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<sst xmlns="http://schemas.openxmlformats.org/spreadsheetml/2006/main" count="54" uniqueCount="51">
  <si>
    <t xml:space="preserve">F-GJCI  CESSNA 152 II</t>
  </si>
  <si>
    <t xml:space="preserve">DEVIS CARBURANT</t>
  </si>
  <si>
    <t xml:space="preserve">Ed 03-19 selon pesée du 15/01/2015</t>
  </si>
  <si>
    <t xml:space="preserve">TRAJET</t>
  </si>
  <si>
    <t xml:space="preserve">Temps avec vent (min)</t>
  </si>
  <si>
    <t xml:space="preserve">Procédures</t>
  </si>
  <si>
    <t xml:space="preserve">Total</t>
  </si>
  <si>
    <t xml:space="preserve">départ</t>
  </si>
  <si>
    <t xml:space="preserve">arrivée</t>
  </si>
  <si>
    <r>
      <rPr>
        <sz val="11"/>
        <color rgb="FF000000"/>
        <rFont val="Calibri"/>
        <family val="2"/>
      </rPr>
      <t xml:space="preserve">1</t>
    </r>
    <r>
      <rPr>
        <vertAlign val="superscript"/>
        <sz val="11"/>
        <color rgb="FF000000"/>
        <rFont val="Calibri"/>
        <family val="2"/>
      </rPr>
      <t xml:space="preserve">ère</t>
    </r>
    <r>
      <rPr>
        <sz val="11"/>
        <color rgb="FF000000"/>
        <rFont val="Calibri"/>
        <family val="2"/>
      </rPr>
      <t xml:space="preserve"> étape :</t>
    </r>
  </si>
  <si>
    <t xml:space="preserve">VFR en vol local (vue AD)</t>
  </si>
  <si>
    <r>
      <rPr>
        <sz val="11"/>
        <color rgb="FF000000"/>
        <rFont val="Calibri"/>
        <family val="2"/>
      </rPr>
      <t xml:space="preserve">2</t>
    </r>
    <r>
      <rPr>
        <vertAlign val="superscript"/>
        <sz val="11"/>
        <color rgb="FF000000"/>
        <rFont val="Calibri"/>
        <family val="2"/>
      </rPr>
      <t xml:space="preserve">ème</t>
    </r>
    <r>
      <rPr>
        <sz val="11"/>
        <color rgb="FF000000"/>
        <rFont val="Calibri"/>
        <family val="2"/>
      </rPr>
      <t xml:space="preserve"> étape :</t>
    </r>
  </si>
  <si>
    <t xml:space="preserve">VFR hors vol local</t>
  </si>
  <si>
    <r>
      <rPr>
        <sz val="11"/>
        <color rgb="FF000000"/>
        <rFont val="Calibri"/>
        <family val="2"/>
      </rPr>
      <t xml:space="preserve">3</t>
    </r>
    <r>
      <rPr>
        <vertAlign val="superscript"/>
        <sz val="11"/>
        <color rgb="FF000000"/>
        <rFont val="Calibri"/>
        <family val="2"/>
      </rPr>
      <t xml:space="preserve">ème</t>
    </r>
    <r>
      <rPr>
        <sz val="11"/>
        <color rgb="FF000000"/>
        <rFont val="Calibri"/>
        <family val="2"/>
      </rPr>
      <t xml:space="preserve"> étape :</t>
    </r>
  </si>
  <si>
    <t xml:space="preserve">VFR nuit / IFR</t>
  </si>
  <si>
    <t xml:space="preserve">Réserve solution alternative</t>
  </si>
  <si>
    <t xml:space="preserve">Réserve finale</t>
  </si>
  <si>
    <t xml:space="preserve">TOTAL REGLEMENTAIRE MINI</t>
  </si>
  <si>
    <t xml:space="preserve">Total étape</t>
  </si>
  <si>
    <t xml:space="preserve">L</t>
  </si>
  <si>
    <t xml:space="preserve">Marge sécurité</t>
  </si>
  <si>
    <t xml:space="preserve">Conso</t>
  </si>
  <si>
    <t xml:space="preserve">Quantité carburant utilisable embarquée (max 93 L)</t>
  </si>
  <si>
    <t xml:space="preserve">Vide</t>
  </si>
  <si>
    <t xml:space="preserve">Tank</t>
  </si>
  <si>
    <t xml:space="preserve">MASSE ET CENTRAGE</t>
  </si>
  <si>
    <t xml:space="preserve">Attention, seuls les documents d'origine font foi</t>
  </si>
  <si>
    <t xml:space="preserve">Date de pesée :</t>
  </si>
  <si>
    <t xml:space="preserve">Masse (Kg)</t>
  </si>
  <si>
    <t xml:space="preserve">Bras de levier (m)</t>
  </si>
  <si>
    <t xml:space="preserve">Moment (m.Kg)</t>
  </si>
  <si>
    <t xml:space="preserve">Masse</t>
  </si>
  <si>
    <t xml:space="preserve">Cat N</t>
  </si>
  <si>
    <t xml:space="preserve">Cat U</t>
  </si>
  <si>
    <t xml:space="preserve">Avion vide</t>
  </si>
  <si>
    <t xml:space="preserve">Pilote</t>
  </si>
  <si>
    <t xml:space="preserve">Bagage Zone 1 (54kg max)</t>
  </si>
  <si>
    <t xml:space="preserve">Bagage zone 2  (23 Kg max)</t>
  </si>
  <si>
    <t xml:space="preserve">Carburant (98 L max)</t>
  </si>
  <si>
    <t xml:space="preserve">Masse au décollage</t>
  </si>
  <si>
    <t xml:space="preserve">Délestage*</t>
  </si>
  <si>
    <t xml:space="preserve">Masse à l'atterrissage</t>
  </si>
  <si>
    <t xml:space="preserve">Décollage</t>
  </si>
  <si>
    <t xml:space="preserve">Atterro</t>
  </si>
  <si>
    <t xml:space="preserve">* Délestage : quantité d'essence utilisé sur l'ensemble des étapes sans la réserve finale</t>
  </si>
  <si>
    <t xml:space="preserve">ZFW</t>
  </si>
  <si>
    <t xml:space="preserve">MMSD : masse max structure au décollage :</t>
  </si>
  <si>
    <t xml:space="preserve">MMSA : masse max structure à l'atterrissage :</t>
  </si>
  <si>
    <t xml:space="preserve">ZFW : masse sans essence</t>
  </si>
  <si>
    <t xml:space="preserve">1 : Décollage          2 : Atterrissage           3 : ZFW</t>
  </si>
  <si>
    <t xml:space="preserve">Ne changer les valeurs que dans les cases Blanches, les calculs se feront automatiquement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</si>
</sst>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General&quot; mn&quot;"/>
    <numFmt numFmtId="166" formatCode="General&quot; L&quot;"/>
    <numFmt numFmtId="167" formatCode="0.00"/>
    <numFmt numFmtId="168" formatCode="General&quot; min&quot;"/>
    <numFmt numFmtId="169" formatCode="DD/MM/YYYY"/>
    <numFmt numFmtId="170" formatCode="0.000"/>
    <numFmt numFmtId="171" formatCode="General&quot;  Kg&quot;"/>
    <numFmt numFmtId="172" formatCode="0"/>
  </numFmts>
  <fonts count="3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333333"/>
      <name val="Calibri"/>
      <family val="2"/>
    </font>
    <font>
      <i val="true"/>
      <sz val="10"/>
      <color rgb="FF808080"/>
      <name val="Calibri"/>
      <family val="2"/>
    </font>
    <font>
      <u val="single"/>
      <sz val="10"/>
      <color rgb="FF0000EE"/>
      <name val="Calibri"/>
      <family val="2"/>
    </font>
    <font>
      <sz val="10"/>
      <color rgb="FF006600"/>
      <name val="Calibri"/>
      <family val="2"/>
    </font>
    <font>
      <sz val="10"/>
      <color rgb="FF996600"/>
      <name val="Calibri"/>
      <family val="2"/>
    </font>
    <font>
      <sz val="10"/>
      <color rgb="FFCC0000"/>
      <name val="Calibri"/>
      <family val="2"/>
    </font>
    <font>
      <b val="true"/>
      <sz val="10"/>
      <color rgb="FFFFFFFF"/>
      <name val="Calibri"/>
      <family val="2"/>
    </font>
    <font>
      <b val="true"/>
      <sz val="10"/>
      <color rgb="FF000000"/>
      <name val="Calibri"/>
      <family val="2"/>
    </font>
    <font>
      <sz val="10"/>
      <color rgb="FFFFFFFF"/>
      <name val="Calibri"/>
      <family val="2"/>
    </font>
    <font>
      <b val="true"/>
      <sz val="28"/>
      <color rgb="FF000000"/>
      <name val="Calibri"/>
      <family val="2"/>
    </font>
    <font>
      <b val="true"/>
      <sz val="16"/>
      <color rgb="FF000000"/>
      <name val="Calibri"/>
      <family val="2"/>
    </font>
    <font>
      <b val="true"/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sz val="11"/>
      <color rgb="FFB2CCEC"/>
      <name val="Calibri"/>
      <family val="2"/>
    </font>
    <font>
      <b val="true"/>
      <sz val="12"/>
      <color rgb="FF000000"/>
      <name val="Calibri"/>
      <family val="2"/>
    </font>
    <font>
      <sz val="8"/>
      <color rgb="FF000000"/>
      <name val="Calibri"/>
      <family val="2"/>
    </font>
    <font>
      <sz val="11"/>
      <color rgb="FFFF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 val="true"/>
      <sz val="13"/>
      <color rgb="FFED1C24"/>
      <name val="Calibri"/>
      <family val="2"/>
    </font>
    <font>
      <b val="true"/>
      <sz val="14"/>
      <color rgb="FF000000"/>
      <name val="Calibri"/>
      <family val="2"/>
    </font>
    <font>
      <b val="true"/>
      <sz val="9"/>
      <color rgb="FF000000"/>
      <name val="Calibri"/>
      <family val="2"/>
    </font>
    <font>
      <sz val="7.55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B2CCEC"/>
        <bgColor rgb="FFC0C0C0"/>
      </patternFill>
    </fill>
    <fill>
      <patternFill patternType="solid">
        <fgColor rgb="FF99CC00"/>
        <bgColor rgb="FFFFCC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7" fillId="2" borderId="1" applyFont="true" applyBorder="true" applyAlignment="false" applyProtection="false"/>
    <xf numFmtId="164" fontId="8" fillId="0" borderId="0" applyFont="true" applyBorder="false" applyAlignment="false" applyProtection="false"/>
    <xf numFmtId="164" fontId="9" fillId="0" borderId="0" applyFont="true" applyBorder="false" applyAlignment="false" applyProtection="false"/>
    <xf numFmtId="164" fontId="0" fillId="0" borderId="0" applyFont="true" applyBorder="false" applyAlignment="false" applyProtection="false"/>
    <xf numFmtId="164" fontId="10" fillId="3" borderId="0" applyFont="true" applyBorder="false" applyAlignment="false" applyProtection="false"/>
    <xf numFmtId="164" fontId="11" fillId="2" borderId="0" applyFont="true" applyBorder="false" applyAlignment="false" applyProtection="false"/>
    <xf numFmtId="164" fontId="12" fillId="4" borderId="0" applyFont="true" applyBorder="false" applyAlignment="false" applyProtection="false"/>
    <xf numFmtId="164" fontId="12" fillId="0" borderId="0" applyFont="true" applyBorder="false" applyAlignment="false" applyProtection="false"/>
    <xf numFmtId="164" fontId="13" fillId="5" borderId="0" applyFont="true" applyBorder="false" applyAlignment="false" applyProtection="false"/>
    <xf numFmtId="164" fontId="14" fillId="0" borderId="0" applyFont="true" applyBorder="false" applyAlignment="false" applyProtection="false"/>
    <xf numFmtId="164" fontId="15" fillId="6" borderId="0" applyFont="true" applyBorder="false" applyAlignment="false" applyProtection="false"/>
    <xf numFmtId="164" fontId="15" fillId="7" borderId="0" applyFont="true" applyBorder="false" applyAlignment="false" applyProtection="false"/>
    <xf numFmtId="164" fontId="14" fillId="8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8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1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0" fillId="1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4" fontId="0" fillId="1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0" fillId="9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0" fillId="10" borderId="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1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1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9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1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1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21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1" fillId="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1" fillId="2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9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0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1" fillId="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9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21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21" fillId="9" borderId="0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9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9" fontId="25" fillId="9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2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9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10" borderId="2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70" fontId="0" fillId="1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10" borderId="2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4" fontId="0" fillId="9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2" xfId="0" applyFont="true" applyBorder="true" applyAlignment="true" applyProtection="true">
      <alignment horizontal="right" vertical="center" textRotation="0" wrapText="false" indent="2" shrinkToFit="false"/>
      <protection locked="false" hidden="false"/>
    </xf>
    <xf numFmtId="164" fontId="21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21" fillId="2" borderId="2" xfId="0" applyFont="true" applyBorder="true" applyAlignment="true" applyProtection="true">
      <alignment horizontal="right" vertical="center" textRotation="0" wrapText="false" indent="2" shrinkToFit="false"/>
      <protection locked="true" hidden="false"/>
    </xf>
    <xf numFmtId="167" fontId="21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5" fillId="9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25" fillId="9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5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8" fillId="11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4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1" fontId="0" fillId="9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6" fillId="9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Hyperlink" xfId="26" builtinId="53" customBuiltin="true"/>
    <cellStyle name="Status" xfId="27" builtinId="53" customBuiltin="true"/>
    <cellStyle name="Good" xfId="28" builtinId="53" customBuiltin="true"/>
    <cellStyle name="Neutral" xfId="29" builtinId="53" customBuiltin="true"/>
    <cellStyle name="Bad" xfId="30" builtinId="53" customBuiltin="true"/>
    <cellStyle name="Warning" xfId="31" builtinId="53" customBuiltin="true"/>
    <cellStyle name="Error" xfId="32" builtinId="53" customBuiltin="true"/>
    <cellStyle name="Accent" xfId="33" builtinId="53" customBuiltin="true"/>
    <cellStyle name="Accent 1" xfId="34" builtinId="53" customBuiltin="true"/>
    <cellStyle name="Accent 2" xfId="35" builtinId="53" customBuiltin="true"/>
    <cellStyle name="Accent 3" xfId="36" builtinId="53" customBuiltin="true"/>
  </cellStyles>
  <dxfs count="6">
    <dxf>
      <font>
        <name val="Calibri"/>
        <family val="2"/>
        <b val="1"/>
        <i val="0"/>
        <color rgb="FFFF0000"/>
      </font>
    </dxf>
    <dxf>
      <font>
        <name val="Calibri"/>
        <family val="2"/>
        <b val="1"/>
        <i val="0"/>
        <color rgb="FFFF0000"/>
      </font>
      <fill>
        <patternFill>
          <bgColor rgb="FFFFFF00"/>
        </patternFill>
      </fill>
    </dxf>
    <dxf>
      <font>
        <name val="Calibri"/>
        <family val="2"/>
        <b val="1"/>
        <i val="0"/>
        <color rgb="FFFF0000"/>
      </font>
    </dxf>
    <dxf>
      <font>
        <name val="Calibri"/>
        <family val="2"/>
        <b val="1"/>
        <i val="0"/>
        <color rgb="FFFF0000"/>
      </font>
      <fill>
        <patternFill>
          <bgColor rgb="FFFFFF00"/>
        </patternFill>
      </fill>
    </dxf>
    <dxf>
      <font>
        <name val="Calibri"/>
        <family val="2"/>
        <b val="1"/>
        <i val="0"/>
        <color rgb="FFFF0000"/>
      </font>
    </dxf>
    <dxf>
      <font>
        <name val="Calibri"/>
        <family val="2"/>
        <b val="1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EE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B2CCEC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ED1C24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4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400" spc="-1" strike="noStrike">
                <a:solidFill>
                  <a:srgbClr val="000000"/>
                </a:solidFill>
                <a:latin typeface="Calibri"/>
              </a:rPr>
              <a:t>MASSE ET CENTRAGE</a:t>
            </a:r>
          </a:p>
        </c:rich>
      </c:tx>
      <c:layout>
        <c:manualLayout>
          <c:xMode val="edge"/>
          <c:yMode val="edge"/>
          <c:x val="0.303046622557317"/>
          <c:y val="0.045088339222614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6557931989537"/>
          <c:y val="0.208197879858657"/>
          <c:w val="0.835513155870134"/>
          <c:h val="0.62643109540636"/>
        </c:manualLayout>
      </c:layout>
      <c:scatterChart>
        <c:scatterStyle val="lineMarker"/>
        <c:varyColors val="0"/>
        <c:ser>
          <c:idx val="0"/>
          <c:order val="0"/>
          <c:tx>
            <c:strRef>
              <c:f>'F-GJCI'!$J$17</c:f>
              <c:strCache>
                <c:ptCount val="1"/>
                <c:pt idx="0">
                  <c:v>Cat N</c:v>
                </c:pt>
              </c:strCache>
            </c:strRef>
          </c:tx>
          <c:spPr>
            <a:solidFill>
              <a:srgbClr val="993366"/>
            </a:solidFill>
            <a:ln w="12600">
              <a:solidFill>
                <a:srgbClr val="993366"/>
              </a:solidFill>
              <a:round/>
            </a:ln>
          </c:spPr>
          <c:marker>
            <c:symbol val="none"/>
          </c:marker>
          <c:dLbls>
            <c:numFmt formatCode="General" sourceLinked="1"/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'F-GJCI'!$J$18:$J$22</c:f>
              <c:numCache>
                <c:formatCode>General</c:formatCode>
                <c:ptCount val="5"/>
                <c:pt idx="0">
                  <c:v>395</c:v>
                </c:pt>
                <c:pt idx="1">
                  <c:v>498</c:v>
                </c:pt>
                <c:pt idx="2">
                  <c:v>633</c:v>
                </c:pt>
                <c:pt idx="3">
                  <c:v>705</c:v>
                </c:pt>
                <c:pt idx="4">
                  <c:v>465</c:v>
                </c:pt>
              </c:numCache>
            </c:numRef>
          </c:xVal>
          <c:yVal>
            <c:numRef>
              <c:f>'F-GJCI'!$I$18:$I$22</c:f>
              <c:numCache>
                <c:formatCode>General</c:formatCode>
                <c:ptCount val="5"/>
                <c:pt idx="0">
                  <c:v>500</c:v>
                </c:pt>
                <c:pt idx="1">
                  <c:v>630</c:v>
                </c:pt>
                <c:pt idx="2">
                  <c:v>758</c:v>
                </c:pt>
                <c:pt idx="3">
                  <c:v>758</c:v>
                </c:pt>
                <c:pt idx="4">
                  <c:v>500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333399"/>
            </a:solidFill>
            <a:ln w="12600">
              <a:solidFill>
                <a:srgbClr val="333399"/>
              </a:solidFill>
              <a:round/>
            </a:ln>
          </c:spPr>
          <c:marker>
            <c:symbol val="square"/>
            <c:size val="5"/>
            <c:spPr>
              <a:solidFill>
                <a:srgbClr val="333399"/>
              </a:solidFill>
            </c:spPr>
          </c:marker>
          <c:dLbls>
            <c:numFmt formatCode="0.00" sourceLinked="1"/>
            <c:dLbl>
              <c:idx val="0"/>
              <c:dLblPos val="t"/>
              <c:showLegendKey val="0"/>
              <c:showVal val="0"/>
              <c:showCatName val="1"/>
              <c:showSerName val="0"/>
              <c:showPercent val="0"/>
            </c:dLbl>
            <c:dLbl>
              <c:idx val="1"/>
              <c:dLblPos val="t"/>
              <c:showLegendKey val="0"/>
              <c:showVal val="0"/>
              <c:showCatName val="1"/>
              <c:showSerName val="0"/>
              <c:showPercent val="0"/>
            </c:dLbl>
            <c:dLbl>
              <c:idx val="2"/>
              <c:dLblPos val="t"/>
              <c:showLegendKey val="0"/>
              <c:showVal val="0"/>
              <c:showCatName val="1"/>
              <c:showSerName val="0"/>
              <c:showPercent val="0"/>
            </c:dLbl>
            <c:dLblPos val="t"/>
            <c:showLegendKey val="0"/>
            <c:showVal val="1"/>
            <c:showCatName val="0"/>
            <c:showSerName val="0"/>
            <c:showPercent val="0"/>
            <c:showLeaderLines val="0"/>
          </c:dLbls>
          <c:xVal>
            <c:numRef>
              <c:f>'F-GJCI'!$J$25:$J$27</c:f>
              <c:numCache>
                <c:formatCode>General</c:formatCode>
                <c:ptCount val="3"/>
                <c:pt idx="0">
                  <c:v>632.94859</c:v>
                </c:pt>
                <c:pt idx="1">
                  <c:v>613.62379</c:v>
                </c:pt>
                <c:pt idx="2">
                  <c:v>568.23499</c:v>
                </c:pt>
              </c:numCache>
            </c:numRef>
          </c:xVal>
          <c:yVal>
            <c:numRef>
              <c:f>'F-GJCI'!$I$25:$I$27</c:f>
              <c:numCache>
                <c:formatCode>General</c:formatCode>
                <c:ptCount val="3"/>
                <c:pt idx="0">
                  <c:v>751.48</c:v>
                </c:pt>
                <c:pt idx="1">
                  <c:v>719.8</c:v>
                </c:pt>
                <c:pt idx="2">
                  <c:v>691</c:v>
                </c:pt>
              </c:numCache>
            </c:numRef>
          </c:yVal>
          <c:smooth val="0"/>
        </c:ser>
        <c:axId val="81692267"/>
        <c:axId val="12771031"/>
      </c:scatterChart>
      <c:valAx>
        <c:axId val="81692267"/>
        <c:scaling>
          <c:orientation val="minMax"/>
        </c:scaling>
        <c:delete val="0"/>
        <c:axPos val="b"/>
        <c:majorGridlines>
          <c:spPr>
            <a:ln>
              <a:solidFill>
                <a:srgbClr val="33333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9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900" spc="-1" strike="noStrike">
                    <a:solidFill>
                      <a:srgbClr val="000000"/>
                    </a:solidFill>
                    <a:latin typeface="Calibri"/>
                  </a:rPr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47684259116787"/>
              <c:y val="0.90035335689045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12771031"/>
        <c:crossesAt val="450"/>
        <c:crossBetween val="midCat"/>
      </c:valAx>
      <c:valAx>
        <c:axId val="12771031"/>
        <c:scaling>
          <c:orientation val="minMax"/>
          <c:min val="500"/>
        </c:scaling>
        <c:delete val="0"/>
        <c:axPos val="l"/>
        <c:majorGridlines>
          <c:spPr>
            <a:ln>
              <a:solidFill>
                <a:srgbClr val="33333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900" spc="-1" strike="noStrike">
                    <a:solidFill>
                      <a:srgbClr val="000000"/>
                    </a:solidFill>
                    <a:latin typeface="Calibri"/>
                  </a:defRPr>
                </a:pPr>
                <a:r>
                  <a:rPr b="1" sz="900" spc="-1" strike="noStrike">
                    <a:solidFill>
                      <a:srgbClr val="000000"/>
                    </a:solidFill>
                    <a:latin typeface="Calibri"/>
                  </a:rPr>
                  <a:t>Masse (Kg)</a:t>
                </a:r>
              </a:p>
            </c:rich>
          </c:tx>
          <c:layout>
            <c:manualLayout>
              <c:xMode val="edge"/>
              <c:yMode val="edge"/>
              <c:x val="0.0101554085243884"/>
              <c:y val="0.42572438162544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81692267"/>
        <c:crosses val="autoZero"/>
        <c:crossBetween val="midCat"/>
        <c:majorUnit val="50"/>
      </c:valAx>
      <c:spPr>
        <a:noFill/>
        <a:ln w="12600">
          <a:noFill/>
        </a:ln>
      </c:spPr>
    </c:plotArea>
    <c:legend>
      <c:layout>
        <c:manualLayout>
          <c:xMode val="edge"/>
          <c:yMode val="edge"/>
          <c:x val="0.817664256039391"/>
          <c:y val="0.0589399293286219"/>
          <c:w val="0.135569746864661"/>
          <c:h val="0.148996324568844"/>
        </c:manualLayout>
      </c:layout>
      <c:spPr>
        <a:noFill/>
        <a:ln>
          <a:noFill/>
        </a:ln>
      </c:spPr>
      <c:txPr>
        <a:bodyPr/>
        <a:lstStyle/>
        <a:p>
          <a:pPr>
            <a:defRPr b="0" sz="755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>
      <a:solidFill>
        <a:srgbClr val="666699"/>
      </a:solidFill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solidFill>
                  <a:srgbClr val="000000"/>
                </a:solidFill>
                <a:latin typeface="Calibri"/>
              </a:defRPr>
            </a:pPr>
            <a:r>
              <a:rPr b="1" sz="1600" spc="-1" strike="noStrike">
                <a:solidFill>
                  <a:srgbClr val="000000"/>
                </a:solidFill>
                <a:latin typeface="Calibri"/>
              </a:rPr>
              <a:t>QUANTITE D'ESSENCE DANS LES RESERVOIRS</a:t>
            </a:r>
          </a:p>
        </c:rich>
      </c:tx>
      <c:layout>
        <c:manualLayout>
          <c:xMode val="edge"/>
          <c:yMode val="edge"/>
          <c:x val="0.195497901564288"/>
          <c:y val="0.033338676069883"/>
        </c:manualLayout>
      </c:layout>
      <c:overlay val="0"/>
    </c:title>
    <c:autoTitleDeleted val="0"/>
    <c:view3D>
      <c:rotX val="17"/>
      <c:rotY val="18"/>
      <c:rAngAx val="1"/>
      <c:perspective val="60"/>
    </c:view3D>
    <c:floor>
      <c:spPr>
        <a:noFill/>
        <a:ln>
          <a:noFill/>
        </a:ln>
      </c:spPr>
    </c:floor>
    <c:sideWall>
      <c:spPr>
        <a:noFill/>
        <a:ln>
          <a:noFill/>
        </a:ln>
      </c:spPr>
    </c:sideWall>
    <c:backWall>
      <c:spPr>
        <a:noFill/>
        <a:ln>
          <a:noFill/>
        </a:ln>
      </c:spPr>
    </c:backWall>
    <c:plotArea>
      <c:layout>
        <c:manualLayout>
          <c:layoutTarget val="inner"/>
          <c:xMode val="edge"/>
          <c:yMode val="edge"/>
          <c:x val="0.0898893552079359"/>
          <c:y val="0.331944221830422"/>
          <c:w val="0.682258679893171"/>
          <c:h val="0.59705080942458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'F-GJCI'!$H$10</c:f>
              <c:strCache>
                <c:ptCount val="1"/>
                <c:pt idx="0">
                  <c:v>Réserve finale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'F-GJCI'!$I$10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1"/>
          <c:order val="1"/>
          <c:tx>
            <c:strRef>
              <c:f>'F-GJCI'!$H$11</c:f>
              <c:strCache>
                <c:ptCount val="1"/>
                <c:pt idx="0">
                  <c:v>Total étape</c:v>
                </c:pt>
              </c:strCache>
            </c:strRef>
          </c:tx>
          <c:spPr>
            <a:solidFill>
              <a:srgbClr val="b2ccec"/>
            </a:solidFill>
            <a:ln>
              <a:noFill/>
            </a:ln>
          </c:spPr>
          <c:invertIfNegative val="0"/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'F-GJCI'!$I$11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</c:ser>
        <c:ser>
          <c:idx val="2"/>
          <c:order val="2"/>
          <c:tx>
            <c:strRef>
              <c:f>'F-GJCI'!$H$12</c:f>
              <c:strCache>
                <c:ptCount val="1"/>
                <c:pt idx="0">
                  <c:v>Marge sécurité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'F-GJCI'!$I$12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val>
        </c:ser>
        <c:ser>
          <c:idx val="3"/>
          <c:order val="3"/>
          <c:tx>
            <c:strRef>
              <c:f>'F-GJCI'!$H$13</c:f>
              <c:strCache>
                <c:ptCount val="1"/>
                <c:pt idx="0">
                  <c:v>Vide</c:v>
                </c:pt>
              </c:strCache>
            </c:strRef>
          </c:tx>
          <c:spPr>
            <a:solidFill>
              <a:srgbClr val="f2f2f2"/>
            </a:solidFill>
            <a:ln>
              <a:noFill/>
            </a:ln>
          </c:spPr>
          <c:invertIfNegative val="0"/>
          <c:dLbls>
            <c:numFmt formatCode="0" sourceLinked="1"/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'F-GJCI'!$I$13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gapWidth val="55"/>
        <c:shape val="box"/>
        <c:axId val="77812270"/>
        <c:axId val="67010909"/>
        <c:axId val="0"/>
      </c:bar3DChart>
      <c:catAx>
        <c:axId val="7781227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b="0" sz="11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7010909"/>
        <c:crosses val="autoZero"/>
        <c:auto val="1"/>
        <c:lblAlgn val="ctr"/>
        <c:lblOffset val="100"/>
      </c:catAx>
      <c:valAx>
        <c:axId val="67010909"/>
        <c:scaling>
          <c:orientation val="minMax"/>
          <c:max val="150"/>
          <c:min val="0"/>
        </c:scaling>
        <c:delete val="0"/>
        <c:axPos val="l"/>
        <c:majorGridlines>
          <c:spPr>
            <a:ln>
              <a:solidFill>
                <a:srgbClr val="808080"/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>
            <a:solidFill>
              <a:srgbClr val="808080"/>
            </a:solidFill>
          </a:ln>
        </c:spPr>
        <c:txPr>
          <a:bodyPr/>
          <a:lstStyle/>
          <a:p>
            <a:pPr>
              <a:defRPr b="0" sz="9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77812270"/>
        <c:crossesAt val="1"/>
      </c:valAx>
    </c:plotArea>
    <c:legend>
      <c:layout>
        <c:manualLayout>
          <c:xMode val="edge"/>
          <c:yMode val="edge"/>
          <c:x val="0.807935902327356"/>
          <c:y val="0.460009616925789"/>
          <c:w val="0.161401098901099"/>
          <c:h val="0.333119589612055"/>
        </c:manualLayout>
      </c:layout>
      <c:spPr>
        <a:noFill/>
        <a:ln>
          <a:noFill/>
        </a:ln>
      </c:spPr>
      <c:txPr>
        <a:bodyPr/>
        <a:lstStyle/>
        <a:p>
          <a:pPr>
            <a:defRPr b="0" sz="755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>
      <a:solidFill>
        <a:srgbClr val="666699"/>
      </a:solidFill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png"/><Relationship Id="rId4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180360</xdr:colOff>
      <xdr:row>15</xdr:row>
      <xdr:rowOff>119520</xdr:rowOff>
    </xdr:from>
    <xdr:to>
      <xdr:col>12</xdr:col>
      <xdr:colOff>32040</xdr:colOff>
      <xdr:row>27</xdr:row>
      <xdr:rowOff>94320</xdr:rowOff>
    </xdr:to>
    <xdr:graphicFrame>
      <xdr:nvGraphicFramePr>
        <xdr:cNvPr id="0" name="Graphique 6"/>
        <xdr:cNvGraphicFramePr/>
      </xdr:nvGraphicFramePr>
      <xdr:xfrm>
        <a:off x="5380920" y="3919680"/>
        <a:ext cx="4678920" cy="25466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193320</xdr:colOff>
      <xdr:row>2</xdr:row>
      <xdr:rowOff>245880</xdr:rowOff>
    </xdr:from>
    <xdr:to>
      <xdr:col>12</xdr:col>
      <xdr:colOff>83520</xdr:colOff>
      <xdr:row>14</xdr:row>
      <xdr:rowOff>15120</xdr:rowOff>
    </xdr:to>
    <xdr:graphicFrame>
      <xdr:nvGraphicFramePr>
        <xdr:cNvPr id="1" name="Graphique 7"/>
        <xdr:cNvGraphicFramePr/>
      </xdr:nvGraphicFramePr>
      <xdr:xfrm>
        <a:off x="5393880" y="1369800"/>
        <a:ext cx="4717440" cy="224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1894</xdr:row>
      <xdr:rowOff>0</xdr:rowOff>
    </xdr:from>
    <xdr:to>
      <xdr:col>11</xdr:col>
      <xdr:colOff>39960</xdr:colOff>
      <xdr:row>1913</xdr:row>
      <xdr:rowOff>56880</xdr:rowOff>
    </xdr:to>
    <xdr:pic>
      <xdr:nvPicPr>
        <xdr:cNvPr id="2" name="Image 2" descr=""/>
        <xdr:cNvPicPr/>
      </xdr:nvPicPr>
      <xdr:blipFill>
        <a:blip r:embed="rId3"/>
        <a:stretch/>
      </xdr:blipFill>
      <xdr:spPr>
        <a:xfrm>
          <a:off x="975960" y="362035440"/>
          <a:ext cx="8287200" cy="367632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8</xdr:col>
      <xdr:colOff>790920</xdr:colOff>
      <xdr:row>0</xdr:row>
      <xdr:rowOff>77400</xdr:rowOff>
    </xdr:from>
    <xdr:to>
      <xdr:col>12</xdr:col>
      <xdr:colOff>42840</xdr:colOff>
      <xdr:row>2</xdr:row>
      <xdr:rowOff>49320</xdr:rowOff>
    </xdr:to>
    <xdr:pic>
      <xdr:nvPicPr>
        <xdr:cNvPr id="3" name="Image 3" descr=""/>
        <xdr:cNvPicPr/>
      </xdr:nvPicPr>
      <xdr:blipFill>
        <a:blip r:embed="rId4"/>
        <a:stretch/>
      </xdr:blipFill>
      <xdr:spPr>
        <a:xfrm>
          <a:off x="7600320" y="77400"/>
          <a:ext cx="2470320" cy="10958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32"/>
  <sheetViews>
    <sheetView showFormulas="false" showGridLines="true" showRowColHeaders="true" showZeros="true" rightToLeft="false" tabSelected="true" showOutlineSymbols="true" defaultGridColor="true" view="normal" topLeftCell="A1" colorId="64" zoomScale="89" zoomScaleNormal="89" zoomScalePageLayoutView="100" workbookViewId="0">
      <selection pane="topLeft" activeCell="G3" activeCellId="0" sqref="G3"/>
    </sheetView>
  </sheetViews>
  <sheetFormatPr defaultRowHeight="15" zeroHeight="false" outlineLevelRow="0" outlineLevelCol="0"/>
  <cols>
    <col collapsed="false" customWidth="true" hidden="false" outlineLevel="0" max="1" min="1" style="1" width="13.83"/>
    <col collapsed="false" customWidth="true" hidden="false" outlineLevel="0" max="2" min="2" style="1" width="22.39"/>
    <col collapsed="false" customWidth="false" hidden="false" outlineLevel="0" max="3" min="3" style="1" width="11.4"/>
    <col collapsed="false" customWidth="true" hidden="false" outlineLevel="0" max="4" min="4" style="1" width="7.41"/>
    <col collapsed="false" customWidth="true" hidden="false" outlineLevel="0" max="5" min="5" style="1" width="7.27"/>
    <col collapsed="false" customWidth="false" hidden="false" outlineLevel="0" max="257" min="6" style="1" width="11.4"/>
    <col collapsed="false" customWidth="false" hidden="false" outlineLevel="0" max="1025" min="258" style="0" width="11.4"/>
  </cols>
  <sheetData>
    <row r="1" customFormat="false" ht="40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48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N2" s="0"/>
    </row>
    <row r="3" customFormat="false" ht="21" hidden="false" customHeight="true" outlineLevel="0" collapsed="false">
      <c r="A3" s="3" t="s">
        <v>1</v>
      </c>
      <c r="B3" s="4"/>
      <c r="C3" s="4"/>
      <c r="D3" s="4"/>
      <c r="E3" s="4"/>
      <c r="J3" s="1" t="s">
        <v>2</v>
      </c>
      <c r="L3" s="0"/>
    </row>
    <row r="4" customFormat="false" ht="15" hidden="false" customHeight="true" outlineLevel="0" collapsed="false">
      <c r="A4" s="5" t="s">
        <v>3</v>
      </c>
      <c r="B4" s="5"/>
      <c r="C4" s="5" t="s">
        <v>4</v>
      </c>
      <c r="D4" s="5" t="s">
        <v>5</v>
      </c>
      <c r="E4" s="5"/>
      <c r="F4" s="5" t="s">
        <v>6</v>
      </c>
    </row>
    <row r="5" customFormat="false" ht="15" hidden="false" customHeight="true" outlineLevel="0" collapsed="false">
      <c r="A5" s="5"/>
      <c r="B5" s="5"/>
      <c r="C5" s="5"/>
      <c r="D5" s="5" t="s">
        <v>7</v>
      </c>
      <c r="E5" s="5" t="s">
        <v>8</v>
      </c>
      <c r="F5" s="5"/>
    </row>
    <row r="6" customFormat="false" ht="17.25" hidden="false" customHeight="true" outlineLevel="0" collapsed="false">
      <c r="A6" s="6" t="s">
        <v>9</v>
      </c>
      <c r="B6" s="7"/>
      <c r="C6" s="8" t="n">
        <v>50</v>
      </c>
      <c r="D6" s="8" t="n">
        <v>10</v>
      </c>
      <c r="E6" s="8" t="n">
        <v>5</v>
      </c>
      <c r="F6" s="9" t="n">
        <f aca="false">C6+E6+D6</f>
        <v>65</v>
      </c>
      <c r="H6" s="1" t="s">
        <v>10</v>
      </c>
    </row>
    <row r="7" customFormat="false" ht="17.25" hidden="false" customHeight="true" outlineLevel="0" collapsed="false">
      <c r="A7" s="6" t="s">
        <v>11</v>
      </c>
      <c r="B7" s="7"/>
      <c r="C7" s="8" t="n">
        <v>30</v>
      </c>
      <c r="D7" s="8" t="n">
        <v>5</v>
      </c>
      <c r="E7" s="8" t="n">
        <v>10</v>
      </c>
      <c r="F7" s="9" t="n">
        <f aca="false">C7+E7+D7</f>
        <v>45</v>
      </c>
      <c r="H7" s="1" t="s">
        <v>12</v>
      </c>
    </row>
    <row r="8" customFormat="false" ht="17.25" hidden="false" customHeight="true" outlineLevel="0" collapsed="false">
      <c r="A8" s="6" t="s">
        <v>13</v>
      </c>
      <c r="B8" s="7"/>
      <c r="C8" s="8"/>
      <c r="D8" s="10"/>
      <c r="E8" s="8"/>
      <c r="F8" s="9" t="n">
        <f aca="false">C8+E8+D8</f>
        <v>0</v>
      </c>
      <c r="H8" s="1" t="s">
        <v>14</v>
      </c>
    </row>
    <row r="9" customFormat="false" ht="15" hidden="false" customHeight="true" outlineLevel="0" collapsed="false">
      <c r="A9" s="11" t="s">
        <v>15</v>
      </c>
      <c r="B9" s="11"/>
      <c r="C9" s="11"/>
      <c r="D9" s="11"/>
      <c r="E9" s="11"/>
      <c r="F9" s="12" t="n">
        <v>30</v>
      </c>
    </row>
    <row r="10" customFormat="false" ht="15" hidden="false" customHeight="true" outlineLevel="0" collapsed="false">
      <c r="A10" s="6" t="s">
        <v>16</v>
      </c>
      <c r="B10" s="13" t="n">
        <v>2</v>
      </c>
      <c r="C10" s="14"/>
      <c r="D10" s="14"/>
      <c r="E10" s="15"/>
      <c r="F10" s="9" t="n">
        <f aca="false">IF(B10=1,10,IF(B10=2,30,45))</f>
        <v>30</v>
      </c>
      <c r="G10" s="16"/>
      <c r="H10" s="17" t="s">
        <v>16</v>
      </c>
      <c r="I10" s="18" t="n">
        <f aca="false">F10*K12/60</f>
        <v>12</v>
      </c>
    </row>
    <row r="11" customFormat="false" ht="15.75" hidden="false" customHeight="true" outlineLevel="0" collapsed="false">
      <c r="A11" s="19" t="s">
        <v>17</v>
      </c>
      <c r="B11" s="19"/>
      <c r="C11" s="19"/>
      <c r="D11" s="19"/>
      <c r="E11" s="20"/>
      <c r="F11" s="21" t="n">
        <f aca="false">SUM(F6:F10)</f>
        <v>170</v>
      </c>
      <c r="G11" s="16"/>
      <c r="H11" s="17" t="s">
        <v>18</v>
      </c>
      <c r="I11" s="18" t="n">
        <f aca="false">SUM(F6:F8)*K12/60</f>
        <v>44</v>
      </c>
    </row>
    <row r="12" customFormat="false" ht="15.75" hidden="false" customHeight="true" outlineLevel="0" collapsed="false">
      <c r="A12" s="19"/>
      <c r="B12" s="19"/>
      <c r="C12" s="19"/>
      <c r="D12" s="19"/>
      <c r="E12" s="22" t="s">
        <v>19</v>
      </c>
      <c r="F12" s="23" t="n">
        <f aca="false">F11*K12/60</f>
        <v>68</v>
      </c>
      <c r="H12" s="17" t="s">
        <v>20</v>
      </c>
      <c r="I12" s="18" t="n">
        <f aca="false">F14+F9*K12/60</f>
        <v>28</v>
      </c>
      <c r="J12" s="24" t="s">
        <v>21</v>
      </c>
      <c r="K12" s="18" t="n">
        <v>24</v>
      </c>
    </row>
    <row r="13" customFormat="false" ht="15" hidden="false" customHeight="true" outlineLevel="0" collapsed="false">
      <c r="A13" s="6" t="s">
        <v>22</v>
      </c>
      <c r="B13" s="6"/>
      <c r="C13" s="6"/>
      <c r="D13" s="6"/>
      <c r="E13" s="6"/>
      <c r="F13" s="25" t="n">
        <v>84</v>
      </c>
      <c r="H13" s="17" t="s">
        <v>23</v>
      </c>
      <c r="I13" s="18" t="n">
        <f aca="false">K13-F13</f>
        <v>14</v>
      </c>
      <c r="J13" s="24" t="s">
        <v>24</v>
      </c>
      <c r="K13" s="18" t="n">
        <v>98</v>
      </c>
    </row>
    <row r="14" customFormat="false" ht="15.75" hidden="false" customHeight="true" outlineLevel="0" collapsed="false">
      <c r="A14" s="19" t="str">
        <f aca="false">("SUPPLEMENT PILOTE : "&amp;QUOTIENT(F14,K12)&amp;" h "&amp;TRUNC(60*((F14/K12)-QUOTIENT(F14,K12)),0))</f>
        <v>SUPPLEMENT PILOTE : 0 h 40</v>
      </c>
      <c r="B14" s="19"/>
      <c r="C14" s="19"/>
      <c r="D14" s="19"/>
      <c r="E14" s="26" t="s">
        <v>19</v>
      </c>
      <c r="F14" s="23" t="n">
        <f aca="false">F13-F12</f>
        <v>16</v>
      </c>
    </row>
    <row r="15" customFormat="false" ht="15.75" hidden="false" customHeight="true" outlineLevel="0" collapsed="false">
      <c r="A15" s="27"/>
      <c r="B15" s="28"/>
      <c r="C15" s="28"/>
      <c r="D15" s="28"/>
      <c r="E15" s="28"/>
      <c r="F15" s="29"/>
      <c r="Q15" s="30"/>
    </row>
    <row r="16" customFormat="false" ht="21" hidden="false" customHeight="true" outlineLevel="0" collapsed="false">
      <c r="A16" s="3" t="s">
        <v>25</v>
      </c>
      <c r="C16" s="31" t="s">
        <v>26</v>
      </c>
      <c r="D16" s="31"/>
    </row>
    <row r="17" customFormat="false" ht="30" hidden="false" customHeight="true" outlineLevel="0" collapsed="false">
      <c r="A17" s="32" t="s">
        <v>27</v>
      </c>
      <c r="B17" s="33" t="n">
        <v>42019</v>
      </c>
      <c r="C17" s="5" t="s">
        <v>28</v>
      </c>
      <c r="D17" s="5" t="s">
        <v>29</v>
      </c>
      <c r="E17" s="5"/>
      <c r="F17" s="5" t="s">
        <v>30</v>
      </c>
      <c r="H17" s="34"/>
      <c r="I17" s="34" t="s">
        <v>31</v>
      </c>
      <c r="J17" s="34" t="s">
        <v>32</v>
      </c>
      <c r="K17" s="35" t="s">
        <v>31</v>
      </c>
      <c r="L17" s="36" t="s">
        <v>33</v>
      </c>
      <c r="P17" s="30"/>
    </row>
    <row r="18" customFormat="false" ht="15" hidden="false" customHeight="true" outlineLevel="0" collapsed="false">
      <c r="A18" s="11" t="s">
        <v>34</v>
      </c>
      <c r="B18" s="11"/>
      <c r="C18" s="37" t="n">
        <v>533</v>
      </c>
      <c r="D18" s="38" t="n">
        <v>0.76303</v>
      </c>
      <c r="E18" s="38"/>
      <c r="F18" s="39" t="n">
        <f aca="false">C18*D18</f>
        <v>406.69499</v>
      </c>
      <c r="H18" s="40" t="n">
        <v>1</v>
      </c>
      <c r="I18" s="40" t="n">
        <v>500</v>
      </c>
      <c r="J18" s="40" t="n">
        <v>395</v>
      </c>
      <c r="K18" s="41"/>
      <c r="L18" s="42"/>
    </row>
    <row r="19" customFormat="false" ht="15" hidden="false" customHeight="true" outlineLevel="0" collapsed="false">
      <c r="A19" s="11" t="s">
        <v>35</v>
      </c>
      <c r="B19" s="11"/>
      <c r="C19" s="43" t="n">
        <v>150</v>
      </c>
      <c r="D19" s="38" t="n">
        <v>0.99</v>
      </c>
      <c r="E19" s="38" t="n">
        <v>0.28</v>
      </c>
      <c r="F19" s="39" t="n">
        <f aca="false">C19*D19</f>
        <v>148.5</v>
      </c>
      <c r="H19" s="40" t="n">
        <v>2</v>
      </c>
      <c r="I19" s="40" t="n">
        <v>630</v>
      </c>
      <c r="J19" s="40" t="n">
        <v>498</v>
      </c>
      <c r="K19" s="41"/>
      <c r="L19" s="42"/>
    </row>
    <row r="20" customFormat="false" ht="15" hidden="false" customHeight="true" outlineLevel="0" collapsed="false">
      <c r="A20" s="11" t="s">
        <v>36</v>
      </c>
      <c r="B20" s="11"/>
      <c r="C20" s="43" t="n">
        <v>8</v>
      </c>
      <c r="D20" s="38" t="n">
        <v>1.63</v>
      </c>
      <c r="E20" s="38" t="n">
        <v>0.94</v>
      </c>
      <c r="F20" s="39" t="n">
        <f aca="false">C20*D20</f>
        <v>13.04</v>
      </c>
      <c r="H20" s="40" t="n">
        <v>3</v>
      </c>
      <c r="I20" s="40" t="n">
        <v>758</v>
      </c>
      <c r="J20" s="40" t="n">
        <v>633</v>
      </c>
      <c r="K20" s="41"/>
      <c r="L20" s="42"/>
    </row>
    <row r="21" customFormat="false" ht="15" hidden="false" customHeight="true" outlineLevel="0" collapsed="false">
      <c r="A21" s="11" t="s">
        <v>37</v>
      </c>
      <c r="B21" s="11"/>
      <c r="C21" s="43" t="n">
        <v>0</v>
      </c>
      <c r="D21" s="38" t="n">
        <v>2.13</v>
      </c>
      <c r="E21" s="38" t="n">
        <v>1.45</v>
      </c>
      <c r="F21" s="39" t="n">
        <f aca="false">C21*D21</f>
        <v>0</v>
      </c>
      <c r="H21" s="40" t="n">
        <v>4</v>
      </c>
      <c r="I21" s="40" t="n">
        <v>758</v>
      </c>
      <c r="J21" s="40" t="n">
        <v>705</v>
      </c>
      <c r="K21" s="41"/>
      <c r="L21" s="42"/>
    </row>
    <row r="22" customFormat="false" ht="15" hidden="false" customHeight="true" outlineLevel="0" collapsed="false">
      <c r="A22" s="11" t="s">
        <v>38</v>
      </c>
      <c r="B22" s="11"/>
      <c r="C22" s="37" t="n">
        <f aca="false">F13*0.72</f>
        <v>60.48</v>
      </c>
      <c r="D22" s="38" t="n">
        <v>1.07</v>
      </c>
      <c r="E22" s="38" t="n">
        <v>0.61</v>
      </c>
      <c r="F22" s="39" t="n">
        <f aca="false">C22*D22</f>
        <v>64.7136</v>
      </c>
      <c r="H22" s="40" t="n">
        <v>5</v>
      </c>
      <c r="I22" s="40" t="n">
        <v>500</v>
      </c>
      <c r="J22" s="40" t="n">
        <v>465</v>
      </c>
      <c r="K22" s="41"/>
      <c r="L22" s="42"/>
    </row>
    <row r="23" customFormat="false" ht="15.75" hidden="false" customHeight="true" outlineLevel="0" collapsed="false">
      <c r="A23" s="44" t="s">
        <v>39</v>
      </c>
      <c r="B23" s="44"/>
      <c r="C23" s="45" t="n">
        <f aca="false">SUM(C18:C22)</f>
        <v>751.48</v>
      </c>
      <c r="D23" s="46" t="n">
        <f aca="false">F23/C23</f>
        <v>0.842269375099803</v>
      </c>
      <c r="E23" s="46"/>
      <c r="F23" s="45" t="n">
        <f aca="false">SUM(F18:F22)</f>
        <v>632.94859</v>
      </c>
      <c r="H23" s="47" t="n">
        <v>6</v>
      </c>
      <c r="I23" s="47"/>
      <c r="J23" s="47"/>
      <c r="K23" s="47"/>
      <c r="L23" s="47"/>
    </row>
    <row r="24" customFormat="false" ht="15" hidden="false" customHeight="true" outlineLevel="0" collapsed="false">
      <c r="A24" s="11" t="s">
        <v>40</v>
      </c>
      <c r="B24" s="11"/>
      <c r="C24" s="37" t="n">
        <f aca="false">0.72*SUM(F6:F8)*K12/60</f>
        <v>31.68</v>
      </c>
      <c r="D24" s="38" t="n">
        <v>0.61</v>
      </c>
      <c r="E24" s="38"/>
      <c r="F24" s="39" t="n">
        <f aca="false">C24*D24</f>
        <v>19.3248</v>
      </c>
      <c r="H24" s="48"/>
      <c r="I24" s="48"/>
      <c r="J24" s="48"/>
      <c r="K24" s="49"/>
    </row>
    <row r="25" customFormat="false" ht="15.75" hidden="false" customHeight="true" outlineLevel="0" collapsed="false">
      <c r="A25" s="44" t="s">
        <v>41</v>
      </c>
      <c r="B25" s="44"/>
      <c r="C25" s="45" t="n">
        <f aca="false">C23-C24</f>
        <v>719.8</v>
      </c>
      <c r="D25" s="46" t="n">
        <f aca="false">F25/C25</f>
        <v>0.8524920672409</v>
      </c>
      <c r="E25" s="46"/>
      <c r="F25" s="45" t="n">
        <f aca="false">F23-F24</f>
        <v>613.62379</v>
      </c>
      <c r="H25" s="50" t="s">
        <v>42</v>
      </c>
      <c r="I25" s="51" t="n">
        <f aca="false">C23</f>
        <v>751.48</v>
      </c>
      <c r="J25" s="52" t="n">
        <f aca="false">F23</f>
        <v>632.94859</v>
      </c>
      <c r="K25" s="53"/>
    </row>
    <row r="26" customFormat="false" ht="15" hidden="false" customHeight="true" outlineLevel="0" collapsed="false">
      <c r="A26" s="54" t="str">
        <f aca="false">IF(C23&gt;D28,"La masse max décollage est dépassée de "&amp;ROUND((C23-D28),2)&amp;" Kg","Charge offerte : "&amp;ROUND((D28-C23),2)&amp;" Kg")</f>
        <v>Charge offerte : 6,52 Kg</v>
      </c>
      <c r="B26" s="54"/>
      <c r="C26" s="54"/>
      <c r="D26" s="54"/>
      <c r="E26" s="54"/>
      <c r="F26" s="54"/>
      <c r="H26" s="50" t="s">
        <v>43</v>
      </c>
      <c r="I26" s="51" t="n">
        <f aca="false">C25</f>
        <v>719.8</v>
      </c>
      <c r="J26" s="52" t="n">
        <f aca="false">F25</f>
        <v>613.62379</v>
      </c>
      <c r="K26" s="53"/>
    </row>
    <row r="27" customFormat="false" ht="15" hidden="false" customHeight="true" outlineLevel="0" collapsed="false">
      <c r="A27" s="55" t="s">
        <v>44</v>
      </c>
      <c r="H27" s="50" t="s">
        <v>45</v>
      </c>
      <c r="I27" s="51" t="n">
        <f aca="false">C23-C22</f>
        <v>691</v>
      </c>
      <c r="J27" s="52" t="n">
        <f aca="false">SUM(F18:F21)</f>
        <v>568.23499</v>
      </c>
      <c r="K27" s="53"/>
    </row>
    <row r="28" customFormat="false" ht="15" hidden="false" customHeight="true" outlineLevel="0" collapsed="false">
      <c r="A28" s="1" t="s">
        <v>46</v>
      </c>
      <c r="D28" s="56" t="n">
        <v>758</v>
      </c>
      <c r="E28" s="56"/>
    </row>
    <row r="29" customFormat="false" ht="15" hidden="false" customHeight="true" outlineLevel="0" collapsed="false">
      <c r="A29" s="1" t="s">
        <v>47</v>
      </c>
      <c r="D29" s="56" t="n">
        <v>758</v>
      </c>
      <c r="E29" s="56"/>
    </row>
    <row r="30" customFormat="false" ht="15" hidden="false" customHeight="true" outlineLevel="0" collapsed="false">
      <c r="A30" s="1" t="s">
        <v>48</v>
      </c>
      <c r="G30" s="42" t="s">
        <v>49</v>
      </c>
      <c r="H30" s="42"/>
      <c r="I30" s="42"/>
      <c r="J30" s="42"/>
      <c r="K30" s="42"/>
      <c r="L30" s="42"/>
    </row>
    <row r="32" customFormat="false" ht="15" hidden="false" customHeight="true" outlineLevel="0" collapsed="false">
      <c r="A32" s="57" t="s">
        <v>50</v>
      </c>
    </row>
  </sheetData>
  <mergeCells count="29">
    <mergeCell ref="A1:L2"/>
    <mergeCell ref="A4:B5"/>
    <mergeCell ref="C4:C5"/>
    <mergeCell ref="D4:E4"/>
    <mergeCell ref="F4:F5"/>
    <mergeCell ref="A9:E9"/>
    <mergeCell ref="A11:D12"/>
    <mergeCell ref="A13:E13"/>
    <mergeCell ref="A14:D14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D28:E28"/>
    <mergeCell ref="D29:E29"/>
    <mergeCell ref="G30:L30"/>
  </mergeCells>
  <conditionalFormatting sqref="A21:B21">
    <cfRule type="expression" priority="2" aboveAverage="0" equalAverage="0" bottom="0" percent="0" rank="0" text="" dxfId="0">
      <formula>$C$14&gt;22.7</formula>
    </cfRule>
  </conditionalFormatting>
  <conditionalFormatting sqref="A23:C23">
    <cfRule type="expression" priority="3" aboveAverage="0" equalAverage="0" bottom="0" percent="0" rank="0" text="" dxfId="1">
      <formula>#REF!&gt;$C$17</formula>
    </cfRule>
    <cfRule type="expression" priority="4" aboveAverage="0" equalAverage="0" bottom="0" percent="0" rank="0" text="" dxfId="2">
      <formula>#REF!&gt;$C$17</formula>
    </cfRule>
  </conditionalFormatting>
  <conditionalFormatting sqref="A25:C25">
    <cfRule type="expression" priority="5" aboveAverage="0" equalAverage="0" bottom="0" percent="0" rank="0" text="" dxfId="3">
      <formula>#REF!&gt;$C$17</formula>
    </cfRule>
    <cfRule type="expression" priority="6" aboveAverage="0" equalAverage="0" bottom="0" percent="0" rank="0" text="" dxfId="4">
      <formula>#REF!&gt;$C$17</formula>
    </cfRule>
  </conditionalFormatting>
  <conditionalFormatting sqref="A26:F26">
    <cfRule type="expression" priority="7" aboveAverage="0" equalAverage="0" bottom="0" percent="0" rank="0" text="" dxfId="5">
      <formula>$D$28-$C$23&lt;0</formula>
    </cfRule>
  </conditionalFormatting>
  <printOptions headings="false" gridLines="false" gridLinesSet="true" horizontalCentered="false" verticalCentered="false"/>
  <pageMargins left="0.236111111111111" right="0.236111111111111" top="0.157638888888889" bottom="0.157638888888889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LibreOffice/6.0.6.2$Windows_X86_64 LibreOffice_project/0c292870b25a325b5ed35f6b45599d2ea4458e77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2016-08-25T10:00:36Z</dcterms:created>
  <dc:creator>Chef Pilote</dc:creator>
  <dc:description/>
  <dc:language>fr-FR</dc:language>
  <cp:lastModifiedBy/>
  <cp:lastPrinted>2016-08-24T16:59:47Z</cp:lastPrinted>
  <dcterms:modified xsi:type="dcterms:W3CDTF">2019-03-24T22:25:37Z</dcterms:modified>
  <cp:revision>6</cp:revision>
  <dc:subject/>
  <dc:title/>
</cp:coreProperties>
</file>